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포항야구장 실내연습장 임대 입찰\"/>
    </mc:Choice>
  </mc:AlternateContent>
  <bookViews>
    <workbookView xWindow="3570" yWindow="615" windowWidth="18315" windowHeight="9735"/>
  </bookViews>
  <sheets>
    <sheet name="공유재산 가격평정 조서" sheetId="4" r:id="rId1"/>
    <sheet name="내역서" sheetId="3" r:id="rId2"/>
    <sheet name="산출기준" sheetId="1" r:id="rId3"/>
  </sheets>
  <definedNames>
    <definedName name="_xlnm.Print_Area" localSheetId="1">내역서!$A$1:$J$36</definedName>
    <definedName name="_xlnm.Print_Area" localSheetId="2">산출기준!$A$1:$S$24</definedName>
  </definedNames>
  <calcPr calcId="162913"/>
</workbook>
</file>

<file path=xl/calcChain.xml><?xml version="1.0" encoding="utf-8"?>
<calcChain xmlns="http://schemas.openxmlformats.org/spreadsheetml/2006/main">
  <c r="E35" i="3" l="1"/>
  <c r="C35" i="3" s="1"/>
  <c r="C30" i="3" l="1"/>
  <c r="C24" i="3"/>
  <c r="E30" i="3" l="1"/>
  <c r="E24" i="3" l="1"/>
  <c r="D24" i="3" s="1"/>
  <c r="B22" i="3" s="1"/>
  <c r="B20" i="3" l="1"/>
  <c r="D30" i="3"/>
  <c r="B28" i="3" s="1"/>
  <c r="B26" i="3" s="1"/>
  <c r="B18" i="3" l="1"/>
  <c r="D34" i="3" s="1"/>
  <c r="J33" i="3" s="1"/>
  <c r="J34" i="3" s="1"/>
  <c r="E34" i="3" l="1"/>
  <c r="C34" i="3" s="1"/>
  <c r="I18" i="3"/>
</calcChain>
</file>

<file path=xl/sharedStrings.xml><?xml version="1.0" encoding="utf-8"?>
<sst xmlns="http://schemas.openxmlformats.org/spreadsheetml/2006/main" count="131" uniqueCount="105">
  <si>
    <t>건물을 대부하는 경우 재산가액(산출기준)</t>
    <phoneticPr fontId="1" type="noConversion"/>
  </si>
  <si>
    <t>②</t>
    <phoneticPr fontId="1" type="noConversion"/>
  </si>
  <si>
    <t>①</t>
    <phoneticPr fontId="1" type="noConversion"/>
  </si>
  <si>
    <t>재산가액</t>
    <phoneticPr fontId="1" type="noConversion"/>
  </si>
  <si>
    <t>=</t>
    <phoneticPr fontId="1" type="noConversion"/>
  </si>
  <si>
    <t>건물가액</t>
    <phoneticPr fontId="1" type="noConversion"/>
  </si>
  <si>
    <t>+</t>
    <phoneticPr fontId="1" type="noConversion"/>
  </si>
  <si>
    <t>부지가액</t>
    <phoneticPr fontId="1" type="noConversion"/>
  </si>
  <si>
    <t>건물면적</t>
    <phoneticPr fontId="1" type="noConversion"/>
  </si>
  <si>
    <t>건물 총 공용면적</t>
    <phoneticPr fontId="1" type="noConversion"/>
  </si>
  <si>
    <t>÷</t>
    <phoneticPr fontId="1" type="noConversion"/>
  </si>
  <si>
    <t>건물 총 전용면적</t>
    <phoneticPr fontId="1" type="noConversion"/>
  </si>
  <si>
    <t>x</t>
    <phoneticPr fontId="1" type="noConversion"/>
  </si>
  <si>
    <t>◆</t>
    <phoneticPr fontId="1" type="noConversion"/>
  </si>
  <si>
    <t>③</t>
    <phoneticPr fontId="1" type="noConversion"/>
  </si>
  <si>
    <t>부지면적</t>
    <phoneticPr fontId="1" type="noConversion"/>
  </si>
  <si>
    <t>개별공시지가</t>
    <phoneticPr fontId="1" type="noConversion"/>
  </si>
  <si>
    <t>시가표준액</t>
    <phoneticPr fontId="1" type="noConversion"/>
  </si>
  <si>
    <t>-</t>
    <phoneticPr fontId="1" type="noConversion"/>
  </si>
  <si>
    <t>부지전용면적</t>
    <phoneticPr fontId="1" type="noConversion"/>
  </si>
  <si>
    <t>부지 총 공용면적</t>
    <phoneticPr fontId="1" type="noConversion"/>
  </si>
  <si>
    <t>사용건물전용면적</t>
    <phoneticPr fontId="1" type="noConversion"/>
  </si>
  <si>
    <t>건물 연면적</t>
    <phoneticPr fontId="1" type="noConversion"/>
  </si>
  <si>
    <t>건축물대장현황</t>
    <phoneticPr fontId="1" type="noConversion"/>
  </si>
  <si>
    <t>경북야구협회</t>
    <phoneticPr fontId="1" type="noConversion"/>
  </si>
  <si>
    <t>대지면적</t>
    <phoneticPr fontId="1" type="noConversion"/>
  </si>
  <si>
    <t>포항야구협회</t>
    <phoneticPr fontId="1" type="noConversion"/>
  </si>
  <si>
    <t>건축면적</t>
    <phoneticPr fontId="1" type="noConversion"/>
  </si>
  <si>
    <t>농협출장소</t>
    <phoneticPr fontId="1" type="noConversion"/>
  </si>
  <si>
    <t>연면적</t>
    <phoneticPr fontId="1" type="noConversion"/>
  </si>
  <si>
    <t>매점</t>
    <phoneticPr fontId="1" type="noConversion"/>
  </si>
  <si>
    <t>3층 포함</t>
    <phoneticPr fontId="1" type="noConversion"/>
  </si>
  <si>
    <t>건폐율</t>
    <phoneticPr fontId="1" type="noConversion"/>
  </si>
  <si>
    <t>용품점</t>
    <phoneticPr fontId="1" type="noConversion"/>
  </si>
  <si>
    <t>용적률</t>
    <phoneticPr fontId="1" type="noConversion"/>
  </si>
  <si>
    <t>남구청</t>
    <phoneticPr fontId="1" type="noConversion"/>
  </si>
  <si>
    <t>포항야구장 재산평가액</t>
    <phoneticPr fontId="1" type="noConversion"/>
  </si>
  <si>
    <t>(농협, 특별석 제외)</t>
    <phoneticPr fontId="1" type="noConversion"/>
  </si>
  <si>
    <t>2019년</t>
    <phoneticPr fontId="1" type="noConversion"/>
  </si>
  <si>
    <t>공시지가</t>
    <phoneticPr fontId="1" type="noConversion"/>
  </si>
  <si>
    <t>영조물 공제</t>
    <phoneticPr fontId="1" type="noConversion"/>
  </si>
  <si>
    <t>별도</t>
    <phoneticPr fontId="1" type="noConversion"/>
  </si>
  <si>
    <t>건물시설물 공제</t>
    <phoneticPr fontId="1" type="noConversion"/>
  </si>
  <si>
    <t>사용자건물전용면적</t>
    <phoneticPr fontId="1" type="noConversion"/>
  </si>
  <si>
    <t>사용자건물(전,공용)면적</t>
    <phoneticPr fontId="1" type="noConversion"/>
  </si>
  <si>
    <t>대부요율</t>
    <phoneticPr fontId="1" type="noConversion"/>
  </si>
  <si>
    <t>사용부지전용면적</t>
    <phoneticPr fontId="1" type="noConversion"/>
  </si>
  <si>
    <t>사용건물전,공용면적</t>
    <phoneticPr fontId="1" type="noConversion"/>
  </si>
  <si>
    <t>건물연면적</t>
    <phoneticPr fontId="1" type="noConversion"/>
  </si>
  <si>
    <t>부가세</t>
    <phoneticPr fontId="1" type="noConversion"/>
  </si>
  <si>
    <t>건물전용면적</t>
    <phoneticPr fontId="1" type="noConversion"/>
  </si>
  <si>
    <t>기계실포함</t>
    <phoneticPr fontId="1" type="noConversion"/>
  </si>
  <si>
    <t>건물공용면적</t>
    <phoneticPr fontId="1" type="noConversion"/>
  </si>
  <si>
    <t>1층로비</t>
    <phoneticPr fontId="1" type="noConversion"/>
  </si>
  <si>
    <t>1층복도</t>
    <phoneticPr fontId="1" type="noConversion"/>
  </si>
  <si>
    <t>1층화장실</t>
    <phoneticPr fontId="1" type="noConversion"/>
  </si>
  <si>
    <t>층별가감률</t>
    <phoneticPr fontId="1" type="noConversion"/>
  </si>
  <si>
    <t>재산가액(1.건물가액+2.부지가액)</t>
    <phoneticPr fontId="1" type="noConversion"/>
  </si>
  <si>
    <t>2. 부지가액(부지면적x공시지가)</t>
    <phoneticPr fontId="1" type="noConversion"/>
  </si>
  <si>
    <t>(단위: 원, ㎡)</t>
    <phoneticPr fontId="1" type="noConversion"/>
  </si>
  <si>
    <t>1. 건물가액(건물면적x시가표준액㎡기준)</t>
    <phoneticPr fontId="1" type="noConversion"/>
  </si>
  <si>
    <t>비고</t>
    <phoneticPr fontId="1" type="noConversion"/>
  </si>
  <si>
    <t>호실명</t>
    <phoneticPr fontId="1" type="noConversion"/>
  </si>
  <si>
    <t>대부료</t>
    <phoneticPr fontId="1" type="noConversion"/>
  </si>
  <si>
    <t>부가세</t>
    <phoneticPr fontId="1" type="noConversion"/>
  </si>
  <si>
    <t>공제회비</t>
    <phoneticPr fontId="1" type="noConversion"/>
  </si>
  <si>
    <t>(단위: 원)</t>
    <phoneticPr fontId="1" type="noConversion"/>
  </si>
  <si>
    <t>계</t>
    <phoneticPr fontId="1" type="noConversion"/>
  </si>
  <si>
    <t>비고</t>
    <phoneticPr fontId="1" type="noConversion"/>
  </si>
  <si>
    <t>연간사용료(재산가액*대부요율+부가세+공제회비)</t>
    <phoneticPr fontId="1" type="noConversion"/>
  </si>
  <si>
    <t>원단위 절사</t>
    <phoneticPr fontId="1" type="noConversion"/>
  </si>
  <si>
    <t>"="건물면적</t>
    <phoneticPr fontId="1" type="noConversion"/>
  </si>
  <si>
    <t>위수탁계약서 기준</t>
    <phoneticPr fontId="1" type="noConversion"/>
  </si>
  <si>
    <t>2020년</t>
    <phoneticPr fontId="1" type="noConversion"/>
  </si>
  <si>
    <t>시가표준액</t>
    <phoneticPr fontId="1" type="noConversion"/>
  </si>
  <si>
    <t>공시지가</t>
    <phoneticPr fontId="1" type="noConversion"/>
  </si>
  <si>
    <t>미산정</t>
    <phoneticPr fontId="1" type="noConversion"/>
  </si>
  <si>
    <t>2020년 시가표준액 확정
2020년 공시지가 미정</t>
    <phoneticPr fontId="1" type="noConversion"/>
  </si>
  <si>
    <t>임대료 산출1</t>
    <phoneticPr fontId="1" type="noConversion"/>
  </si>
  <si>
    <t>기준법령 : 공유재산 및 물품관리법 시행령 제31조의 2</t>
    <phoneticPr fontId="1" type="noConversion"/>
  </si>
  <si>
    <t>1일 산정금액</t>
    <phoneticPr fontId="1" type="noConversion"/>
  </si>
  <si>
    <t>제외 금액</t>
    <phoneticPr fontId="1" type="noConversion"/>
  </si>
  <si>
    <t>예정금액</t>
    <phoneticPr fontId="1" type="noConversion"/>
  </si>
  <si>
    <t>공유재산 가격평정 조서</t>
  </si>
  <si>
    <t>소재지</t>
  </si>
  <si>
    <t>구분</t>
  </si>
  <si>
    <t>종목</t>
  </si>
  <si>
    <t>수량</t>
  </si>
  <si>
    <t>공시지가</t>
  </si>
  <si>
    <t>건물 시가표준액</t>
  </si>
  <si>
    <t>재산 평가가격</t>
  </si>
  <si>
    <t>비고</t>
  </si>
  <si>
    <t>포항야구장</t>
  </si>
  <si>
    <t>건물</t>
  </si>
  <si>
    <t>부가세포함</t>
  </si>
  <si>
    <r>
      <t>포항시 남구 희망대로</t>
    </r>
    <r>
      <rPr>
        <sz val="12"/>
        <color rgb="FF000000"/>
        <rFont val="맑은 고딕"/>
        <family val="3"/>
        <charset val="129"/>
        <scheme val="minor"/>
      </rPr>
      <t>790</t>
    </r>
  </si>
  <si>
    <r>
      <t>300</t>
    </r>
    <r>
      <rPr>
        <sz val="12"/>
        <color rgb="FF000000"/>
        <rFont val="함초롬바탕"/>
        <family val="1"/>
        <charset val="129"/>
      </rPr>
      <t>㎡</t>
    </r>
  </si>
  <si>
    <r>
      <t>80,500</t>
    </r>
    <r>
      <rPr>
        <sz val="12"/>
        <color rgb="FF000000"/>
        <rFont val="함초롬바탕"/>
        <family val="1"/>
        <charset val="129"/>
      </rPr>
      <t>원</t>
    </r>
  </si>
  <si>
    <r>
      <t>13,232,316,089</t>
    </r>
    <r>
      <rPr>
        <sz val="12"/>
        <color rgb="FF000000"/>
        <rFont val="함초롬바탕"/>
        <family val="1"/>
        <charset val="129"/>
      </rPr>
      <t>원</t>
    </r>
  </si>
  <si>
    <r>
      <t>13,152,480</t>
    </r>
    <r>
      <rPr>
        <b/>
        <sz val="12"/>
        <color rgb="FF000000"/>
        <rFont val="함초롬바탕"/>
        <family val="1"/>
        <charset val="129"/>
      </rPr>
      <t>원</t>
    </r>
  </si>
  <si>
    <r>
      <t>위와 같이 평가함</t>
    </r>
    <r>
      <rPr>
        <sz val="12"/>
        <color rgb="FF292929"/>
        <rFont val="맑은 고딕"/>
        <family val="3"/>
        <charset val="129"/>
        <scheme val="minor"/>
      </rPr>
      <t>.</t>
    </r>
  </si>
  <si>
    <r>
      <t xml:space="preserve">소속 </t>
    </r>
    <r>
      <rPr>
        <sz val="12"/>
        <color rgb="FF292929"/>
        <rFont val="맑은 고딕"/>
        <family val="3"/>
        <charset val="129"/>
        <scheme val="minor"/>
      </rPr>
      <t xml:space="preserve">: </t>
    </r>
    <r>
      <rPr>
        <sz val="12"/>
        <color rgb="FF292929"/>
        <rFont val="함초롬바탕"/>
        <family val="1"/>
        <charset val="129"/>
      </rPr>
      <t>포항시시설관리공단 체육사업</t>
    </r>
    <r>
      <rPr>
        <sz val="12"/>
        <color rgb="FF292929"/>
        <rFont val="맑은 고딕"/>
        <family val="3"/>
        <charset val="129"/>
        <scheme val="minor"/>
      </rPr>
      <t>1</t>
    </r>
    <r>
      <rPr>
        <sz val="12"/>
        <color rgb="FF292929"/>
        <rFont val="함초롬바탕"/>
        <family val="1"/>
        <charset val="129"/>
      </rPr>
      <t>팀</t>
    </r>
  </si>
  <si>
    <r>
      <t xml:space="preserve">평정자 주임 강 인 철 </t>
    </r>
    <r>
      <rPr>
        <sz val="12"/>
        <color rgb="FF292929"/>
        <rFont val="맑은 고딕"/>
        <family val="3"/>
        <charset val="129"/>
        <scheme val="minor"/>
      </rPr>
      <t>(</t>
    </r>
    <r>
      <rPr>
        <sz val="12"/>
        <color rgb="FF292929"/>
        <rFont val="함초롬바탕"/>
        <family val="1"/>
        <charset val="129"/>
      </rPr>
      <t>인</t>
    </r>
    <r>
      <rPr>
        <sz val="12"/>
        <color rgb="FF292929"/>
        <rFont val="맑은 고딕"/>
        <family val="3"/>
        <charset val="129"/>
        <scheme val="minor"/>
      </rPr>
      <t>)</t>
    </r>
  </si>
  <si>
    <t>실내야구연습장</t>
    <phoneticPr fontId="1" type="noConversion"/>
  </si>
  <si>
    <t>실내야구연습장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</si>
</sst>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.00_ "/>
    <numFmt numFmtId="177" formatCode="#,##0_ "/>
    <numFmt numFmtId="178" formatCode="#,##0.0_ 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2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20"/>
      <color rgb="FF000000"/>
      <name val="함초롬바탕"/>
      <family val="1"/>
      <charset val="129"/>
    </font>
    <font>
      <sz val="11"/>
      <color rgb="FF292929"/>
      <name val="맑은 고딕"/>
      <family val="3"/>
      <charset val="129"/>
      <scheme val="minor"/>
    </font>
    <font>
      <sz val="12"/>
      <color rgb="FF000000"/>
      <name val="함초롬바탕"/>
      <family val="1"/>
      <charset val="129"/>
    </font>
    <font>
      <sz val="12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함초롬바탕"/>
      <family val="1"/>
      <charset val="129"/>
    </font>
    <font>
      <sz val="12"/>
      <color rgb="FF292929"/>
      <name val="맑은 고딕"/>
      <family val="3"/>
      <charset val="129"/>
      <scheme val="minor"/>
    </font>
    <font>
      <sz val="12"/>
      <color rgb="FF292929"/>
      <name val="함초롬바탕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6" fontId="4" fillId="7" borderId="17" xfId="0" applyNumberFormat="1" applyFont="1" applyFill="1" applyBorder="1" applyAlignment="1">
      <alignment horizontal="center" vertical="center"/>
    </xf>
    <xf numFmtId="177" fontId="4" fillId="7" borderId="20" xfId="0" applyNumberFormat="1" applyFon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Fill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8" borderId="1" xfId="0" applyNumberFormat="1" applyFill="1" applyBorder="1">
      <alignment vertical="center"/>
    </xf>
    <xf numFmtId="177" fontId="0" fillId="8" borderId="23" xfId="0" applyNumberForma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25" xfId="0" applyNumberFormat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2" borderId="26" xfId="0" applyFont="1" applyFill="1" applyBorder="1" applyAlignment="1">
      <alignment horizontal="center" vertical="center"/>
    </xf>
    <xf numFmtId="177" fontId="7" fillId="2" borderId="27" xfId="0" applyNumberFormat="1" applyFont="1" applyFill="1" applyBorder="1">
      <alignment vertical="center"/>
    </xf>
    <xf numFmtId="41" fontId="7" fillId="2" borderId="27" xfId="0" applyNumberFormat="1" applyFont="1" applyFill="1" applyBorder="1">
      <alignment vertical="center"/>
    </xf>
    <xf numFmtId="0" fontId="7" fillId="2" borderId="28" xfId="0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29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1" fontId="16" fillId="0" borderId="0" xfId="0" applyNumberFormat="1" applyFont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76" fontId="0" fillId="0" borderId="24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6" borderId="2" xfId="0" applyNumberFormat="1" applyFill="1" applyBorder="1" applyAlignment="1">
      <alignment horizontal="center" vertical="center"/>
    </xf>
    <xf numFmtId="176" fontId="0" fillId="6" borderId="12" xfId="0" applyNumberFormat="1" applyFill="1" applyBorder="1" applyAlignment="1">
      <alignment horizontal="center" vertical="center"/>
    </xf>
    <xf numFmtId="176" fontId="0" fillId="6" borderId="3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176" fontId="0" fillId="5" borderId="12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6" fontId="0" fillId="6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</xdr:row>
      <xdr:rowOff>180976</xdr:rowOff>
    </xdr:from>
    <xdr:to>
      <xdr:col>9</xdr:col>
      <xdr:colOff>647700</xdr:colOff>
      <xdr:row>12</xdr:row>
      <xdr:rowOff>94352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533401"/>
          <a:ext cx="8315325" cy="22184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15</xdr:row>
      <xdr:rowOff>123824</xdr:rowOff>
    </xdr:from>
    <xdr:to>
      <xdr:col>10</xdr:col>
      <xdr:colOff>1185496</xdr:colOff>
      <xdr:row>22</xdr:row>
      <xdr:rowOff>180975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3267074"/>
          <a:ext cx="7376747" cy="15240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activeCell="A3" sqref="A3:H3"/>
    </sheetView>
  </sheetViews>
  <sheetFormatPr defaultRowHeight="16.5" x14ac:dyDescent="0.3"/>
  <cols>
    <col min="1" max="1" width="41" bestFit="1" customWidth="1"/>
    <col min="2" max="2" width="16.375" bestFit="1" customWidth="1"/>
    <col min="3" max="3" width="9.25" customWidth="1"/>
    <col min="4" max="4" width="10.25" customWidth="1"/>
    <col min="5" max="5" width="13" customWidth="1"/>
    <col min="6" max="6" width="21.875" customWidth="1"/>
    <col min="7" max="7" width="20.125" customWidth="1"/>
    <col min="8" max="8" width="11.125" customWidth="1"/>
  </cols>
  <sheetData>
    <row r="3" spans="1:8" ht="28.5" x14ac:dyDescent="0.3">
      <c r="A3" s="63" t="s">
        <v>83</v>
      </c>
      <c r="B3" s="63"/>
      <c r="C3" s="63"/>
      <c r="D3" s="63"/>
      <c r="E3" s="63"/>
      <c r="F3" s="63"/>
      <c r="G3" s="63"/>
      <c r="H3" s="63"/>
    </row>
    <row r="4" spans="1:8" x14ac:dyDescent="0.3">
      <c r="A4" s="53"/>
    </row>
    <row r="5" spans="1:8" s="55" customFormat="1" ht="17.25" x14ac:dyDescent="0.3">
      <c r="A5" s="54" t="s">
        <v>84</v>
      </c>
      <c r="B5" s="54" t="s">
        <v>85</v>
      </c>
      <c r="C5" s="54" t="s">
        <v>86</v>
      </c>
      <c r="D5" s="54" t="s">
        <v>87</v>
      </c>
      <c r="E5" s="54" t="s">
        <v>88</v>
      </c>
      <c r="F5" s="54" t="s">
        <v>89</v>
      </c>
      <c r="G5" s="54" t="s">
        <v>90</v>
      </c>
      <c r="H5" s="54" t="s">
        <v>91</v>
      </c>
    </row>
    <row r="6" spans="1:8" s="55" customFormat="1" ht="17.25" x14ac:dyDescent="0.3">
      <c r="A6" s="56" t="s">
        <v>95</v>
      </c>
      <c r="B6" s="61" t="s">
        <v>103</v>
      </c>
      <c r="C6" s="61" t="s">
        <v>93</v>
      </c>
      <c r="D6" s="66" t="s">
        <v>96</v>
      </c>
      <c r="E6" s="66" t="s">
        <v>97</v>
      </c>
      <c r="F6" s="66" t="s">
        <v>98</v>
      </c>
      <c r="G6" s="68" t="s">
        <v>99</v>
      </c>
      <c r="H6" s="61" t="s">
        <v>94</v>
      </c>
    </row>
    <row r="7" spans="1:8" s="55" customFormat="1" ht="17.25" x14ac:dyDescent="0.3">
      <c r="A7" s="57" t="s">
        <v>92</v>
      </c>
      <c r="B7" s="62"/>
      <c r="C7" s="62"/>
      <c r="D7" s="67"/>
      <c r="E7" s="67"/>
      <c r="F7" s="67"/>
      <c r="G7" s="69"/>
      <c r="H7" s="62"/>
    </row>
    <row r="8" spans="1:8" s="55" customFormat="1" ht="17.25" x14ac:dyDescent="0.3">
      <c r="A8" s="58"/>
    </row>
    <row r="9" spans="1:8" s="55" customFormat="1" ht="17.25" x14ac:dyDescent="0.3">
      <c r="A9" s="64" t="s">
        <v>100</v>
      </c>
      <c r="B9" s="64"/>
      <c r="C9" s="64"/>
      <c r="D9" s="64"/>
      <c r="E9" s="64"/>
      <c r="F9" s="64"/>
      <c r="G9" s="64"/>
      <c r="H9" s="64"/>
    </row>
    <row r="10" spans="1:8" s="55" customFormat="1" ht="17.25" x14ac:dyDescent="0.3">
      <c r="A10" s="59"/>
      <c r="B10" s="59"/>
      <c r="C10" s="59"/>
      <c r="D10" s="59"/>
      <c r="E10" s="59"/>
      <c r="F10" s="59"/>
      <c r="G10" s="59"/>
      <c r="H10" s="59"/>
    </row>
    <row r="11" spans="1:8" s="55" customFormat="1" ht="17.25" x14ac:dyDescent="0.3">
      <c r="A11" s="65">
        <v>43962</v>
      </c>
      <c r="B11" s="65"/>
      <c r="C11" s="65"/>
      <c r="D11" s="65"/>
      <c r="E11" s="65"/>
      <c r="F11" s="65"/>
      <c r="G11" s="65"/>
      <c r="H11" s="65"/>
    </row>
    <row r="12" spans="1:8" s="55" customFormat="1" ht="17.25" x14ac:dyDescent="0.3">
      <c r="A12" s="60"/>
    </row>
    <row r="13" spans="1:8" s="55" customFormat="1" ht="17.25" x14ac:dyDescent="0.3">
      <c r="A13" s="64" t="s">
        <v>101</v>
      </c>
      <c r="B13" s="64"/>
      <c r="C13" s="64"/>
      <c r="D13" s="64"/>
      <c r="E13" s="64"/>
      <c r="F13" s="64"/>
      <c r="G13" s="64"/>
      <c r="H13" s="64"/>
    </row>
    <row r="14" spans="1:8" s="55" customFormat="1" ht="17.25" x14ac:dyDescent="0.3">
      <c r="A14" s="60"/>
    </row>
    <row r="15" spans="1:8" s="55" customFormat="1" ht="17.25" x14ac:dyDescent="0.3">
      <c r="A15" s="64" t="s">
        <v>102</v>
      </c>
      <c r="B15" s="64"/>
      <c r="C15" s="64"/>
      <c r="D15" s="64"/>
      <c r="E15" s="64"/>
      <c r="F15" s="64"/>
      <c r="G15" s="64"/>
      <c r="H15" s="64"/>
    </row>
  </sheetData>
  <mergeCells count="12">
    <mergeCell ref="A15:H15"/>
    <mergeCell ref="B6:B7"/>
    <mergeCell ref="C6:C7"/>
    <mergeCell ref="D6:D7"/>
    <mergeCell ref="E6:E7"/>
    <mergeCell ref="F6:F7"/>
    <mergeCell ref="G6:G7"/>
    <mergeCell ref="H6:H7"/>
    <mergeCell ref="A3:H3"/>
    <mergeCell ref="A9:H9"/>
    <mergeCell ref="A11:H11"/>
    <mergeCell ref="A13:H1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zoomScaleNormal="115" zoomScaleSheetLayoutView="100" workbookViewId="0">
      <selection sqref="A1:J1"/>
    </sheetView>
  </sheetViews>
  <sheetFormatPr defaultRowHeight="16.5" x14ac:dyDescent="0.3"/>
  <cols>
    <col min="1" max="1" width="3.375" bestFit="1" customWidth="1"/>
    <col min="2" max="2" width="17.375" bestFit="1" customWidth="1"/>
    <col min="3" max="3" width="14.25" customWidth="1"/>
    <col min="4" max="4" width="22" bestFit="1" customWidth="1"/>
    <col min="5" max="5" width="11.25" bestFit="1" customWidth="1"/>
    <col min="6" max="6" width="10.75" bestFit="1" customWidth="1"/>
    <col min="7" max="7" width="9.75" customWidth="1"/>
    <col min="8" max="8" width="9.125" bestFit="1" customWidth="1"/>
    <col min="9" max="9" width="12" customWidth="1"/>
    <col min="10" max="10" width="21.5" customWidth="1"/>
    <col min="12" max="12" width="9.5" bestFit="1" customWidth="1"/>
  </cols>
  <sheetData>
    <row r="1" spans="1:12" ht="27.75" customHeight="1" x14ac:dyDescent="0.3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</row>
    <row r="14" spans="1:12" ht="39.75" customHeight="1" x14ac:dyDescent="0.3">
      <c r="B14" s="71" t="s">
        <v>78</v>
      </c>
      <c r="C14" s="72"/>
      <c r="D14" s="72"/>
      <c r="E14" s="72"/>
      <c r="F14" s="72"/>
      <c r="G14" s="72"/>
      <c r="H14" s="72"/>
      <c r="I14" s="72"/>
      <c r="J14" s="72"/>
    </row>
    <row r="15" spans="1:12" x14ac:dyDescent="0.3">
      <c r="H15" s="85" t="s">
        <v>59</v>
      </c>
      <c r="I15" s="85"/>
      <c r="J15" s="85"/>
    </row>
    <row r="16" spans="1:12" ht="24.95" customHeight="1" x14ac:dyDescent="0.3">
      <c r="B16" s="82" t="s">
        <v>69</v>
      </c>
      <c r="C16" s="83"/>
      <c r="D16" s="83"/>
      <c r="E16" s="83"/>
      <c r="F16" s="83"/>
      <c r="G16" s="83"/>
      <c r="H16" s="83"/>
      <c r="I16" s="83"/>
      <c r="J16" s="84"/>
      <c r="K16" s="22"/>
      <c r="L16" s="22"/>
    </row>
    <row r="17" spans="2:12" x14ac:dyDescent="0.3">
      <c r="B17" s="87" t="s">
        <v>57</v>
      </c>
      <c r="C17" s="87"/>
      <c r="D17" s="87"/>
      <c r="E17" s="87"/>
      <c r="F17" s="87"/>
      <c r="G17" s="87"/>
      <c r="H17" s="23" t="s">
        <v>45</v>
      </c>
      <c r="I17" s="24" t="s">
        <v>49</v>
      </c>
      <c r="J17" s="24" t="s">
        <v>61</v>
      </c>
      <c r="K17" s="22"/>
      <c r="L17" s="22"/>
    </row>
    <row r="18" spans="2:12" x14ac:dyDescent="0.3">
      <c r="B18" s="76">
        <f>B20+B26</f>
        <v>239136363.41842034</v>
      </c>
      <c r="C18" s="77"/>
      <c r="D18" s="77"/>
      <c r="E18" s="77"/>
      <c r="F18" s="77"/>
      <c r="G18" s="78"/>
      <c r="H18" s="88">
        <v>0.05</v>
      </c>
      <c r="I18" s="89">
        <f>B18*H18*10%</f>
        <v>1195681.8170921018</v>
      </c>
      <c r="J18" s="79" t="s">
        <v>77</v>
      </c>
      <c r="K18" s="22"/>
      <c r="L18" s="22"/>
    </row>
    <row r="19" spans="2:12" x14ac:dyDescent="0.3">
      <c r="B19" s="73" t="s">
        <v>60</v>
      </c>
      <c r="C19" s="74"/>
      <c r="D19" s="74"/>
      <c r="E19" s="74"/>
      <c r="F19" s="74"/>
      <c r="G19" s="75"/>
      <c r="H19" s="80"/>
      <c r="I19" s="90"/>
      <c r="J19" s="80"/>
      <c r="K19" s="22"/>
      <c r="L19" s="22"/>
    </row>
    <row r="20" spans="2:12" x14ac:dyDescent="0.3">
      <c r="B20" s="76">
        <f>B22*F22/E24</f>
        <v>205547561.08131507</v>
      </c>
      <c r="C20" s="77"/>
      <c r="D20" s="77"/>
      <c r="E20" s="77"/>
      <c r="F20" s="77"/>
      <c r="G20" s="78"/>
      <c r="H20" s="80"/>
      <c r="I20" s="90"/>
      <c r="J20" s="80"/>
      <c r="K20" s="22"/>
      <c r="L20" s="22"/>
    </row>
    <row r="21" spans="2:12" x14ac:dyDescent="0.3">
      <c r="B21" s="92" t="s">
        <v>8</v>
      </c>
      <c r="C21" s="92"/>
      <c r="D21" s="92"/>
      <c r="E21" s="92"/>
      <c r="F21" s="94" t="s">
        <v>17</v>
      </c>
      <c r="G21" s="95"/>
      <c r="H21" s="80"/>
      <c r="I21" s="90"/>
      <c r="J21" s="80"/>
      <c r="K21" s="22"/>
      <c r="L21" s="22"/>
    </row>
    <row r="22" spans="2:12" x14ac:dyDescent="0.3">
      <c r="B22" s="92">
        <f>B24+내역서!C24*내역서!B24/내역서!D24</f>
        <v>315.87643001162962</v>
      </c>
      <c r="C22" s="92"/>
      <c r="D22" s="92"/>
      <c r="E22" s="92"/>
      <c r="F22" s="96">
        <v>13232316089</v>
      </c>
      <c r="G22" s="97"/>
      <c r="H22" s="80"/>
      <c r="I22" s="90"/>
      <c r="J22" s="80"/>
      <c r="K22" s="22"/>
      <c r="L22" s="22"/>
    </row>
    <row r="23" spans="2:12" x14ac:dyDescent="0.3">
      <c r="B23" s="23" t="s">
        <v>21</v>
      </c>
      <c r="C23" s="23" t="s">
        <v>9</v>
      </c>
      <c r="D23" s="35" t="s">
        <v>11</v>
      </c>
      <c r="E23" s="23" t="s">
        <v>48</v>
      </c>
      <c r="F23" s="98"/>
      <c r="G23" s="99"/>
      <c r="H23" s="80"/>
      <c r="I23" s="90"/>
      <c r="J23" s="80"/>
      <c r="K23" s="22"/>
      <c r="L23" s="22"/>
    </row>
    <row r="24" spans="2:12" x14ac:dyDescent="0.3">
      <c r="B24" s="43">
        <v>300</v>
      </c>
      <c r="C24" s="23">
        <f>SUM(산출기준!O12:O14)</f>
        <v>1022.0600000000001</v>
      </c>
      <c r="D24" s="23">
        <f>E24-C24</f>
        <v>19312.78</v>
      </c>
      <c r="E24" s="23">
        <f>산출기준!R6</f>
        <v>20334.84</v>
      </c>
      <c r="F24" s="100"/>
      <c r="G24" s="101"/>
      <c r="H24" s="80"/>
      <c r="I24" s="90"/>
      <c r="J24" s="80"/>
      <c r="K24" s="22"/>
      <c r="L24" s="22"/>
    </row>
    <row r="25" spans="2:12" x14ac:dyDescent="0.3">
      <c r="B25" s="86" t="s">
        <v>58</v>
      </c>
      <c r="C25" s="86"/>
      <c r="D25" s="86"/>
      <c r="E25" s="86"/>
      <c r="F25" s="86"/>
      <c r="G25" s="86"/>
      <c r="H25" s="80"/>
      <c r="I25" s="90"/>
      <c r="J25" s="80"/>
      <c r="K25" s="22"/>
      <c r="L25" s="22"/>
    </row>
    <row r="26" spans="2:12" x14ac:dyDescent="0.3">
      <c r="B26" s="76">
        <f>B28*F28*G28</f>
        <v>33588802.337105282</v>
      </c>
      <c r="C26" s="77"/>
      <c r="D26" s="77"/>
      <c r="E26" s="77"/>
      <c r="F26" s="77"/>
      <c r="G26" s="78"/>
      <c r="H26" s="80"/>
      <c r="I26" s="90"/>
      <c r="J26" s="80"/>
      <c r="K26" s="22"/>
      <c r="L26" s="22"/>
    </row>
    <row r="27" spans="2:12" x14ac:dyDescent="0.3">
      <c r="B27" s="92" t="s">
        <v>15</v>
      </c>
      <c r="C27" s="92"/>
      <c r="D27" s="92"/>
      <c r="E27" s="92"/>
      <c r="F27" s="23" t="s">
        <v>39</v>
      </c>
      <c r="G27" s="23" t="s">
        <v>56</v>
      </c>
      <c r="H27" s="80"/>
      <c r="I27" s="90"/>
      <c r="J27" s="80"/>
      <c r="K27" s="22"/>
      <c r="L27" s="22"/>
    </row>
    <row r="28" spans="2:12" x14ac:dyDescent="0.3">
      <c r="B28" s="92">
        <f>내역서!B30+내역서!C30*내역서!D30/내역서!E30</f>
        <v>834.50440589081438</v>
      </c>
      <c r="C28" s="92"/>
      <c r="D28" s="92"/>
      <c r="E28" s="92"/>
      <c r="F28" s="89">
        <v>80500</v>
      </c>
      <c r="G28" s="102">
        <v>0.5</v>
      </c>
      <c r="H28" s="80"/>
      <c r="I28" s="90"/>
      <c r="J28" s="80"/>
      <c r="K28" s="22"/>
      <c r="L28" s="22"/>
    </row>
    <row r="29" spans="2:12" x14ac:dyDescent="0.3">
      <c r="B29" s="23" t="s">
        <v>46</v>
      </c>
      <c r="C29" s="23" t="s">
        <v>20</v>
      </c>
      <c r="D29" s="23" t="s">
        <v>47</v>
      </c>
      <c r="E29" s="23" t="s">
        <v>48</v>
      </c>
      <c r="F29" s="90"/>
      <c r="G29" s="103"/>
      <c r="H29" s="80"/>
      <c r="I29" s="90"/>
      <c r="J29" s="80"/>
      <c r="K29" s="22"/>
      <c r="L29" s="22"/>
    </row>
    <row r="30" spans="2:12" x14ac:dyDescent="0.3">
      <c r="B30" s="43">
        <v>0</v>
      </c>
      <c r="C30" s="23">
        <f>산출기준!R4</f>
        <v>53722</v>
      </c>
      <c r="D30" s="23">
        <f>B22</f>
        <v>315.87643001162962</v>
      </c>
      <c r="E30" s="23">
        <f>산출기준!R6</f>
        <v>20334.84</v>
      </c>
      <c r="F30" s="91"/>
      <c r="G30" s="104"/>
      <c r="H30" s="81"/>
      <c r="I30" s="91"/>
      <c r="J30" s="81"/>
      <c r="K30" s="22"/>
      <c r="L30" s="22"/>
    </row>
    <row r="31" spans="2:12" x14ac:dyDescent="0.3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ht="17.25" thickBot="1" x14ac:dyDescent="0.35">
      <c r="D32" s="22"/>
      <c r="E32" s="22"/>
      <c r="F32" s="70" t="s">
        <v>66</v>
      </c>
      <c r="G32" s="70"/>
      <c r="H32" s="22"/>
      <c r="I32" s="22"/>
      <c r="J32" s="45"/>
      <c r="K32" s="22"/>
      <c r="L32" s="22"/>
    </row>
    <row r="33" spans="2:16" s="3" customFormat="1" ht="24.95" customHeight="1" thickBot="1" x14ac:dyDescent="0.35">
      <c r="B33" s="26" t="s">
        <v>62</v>
      </c>
      <c r="C33" s="30" t="s">
        <v>67</v>
      </c>
      <c r="D33" s="27" t="s">
        <v>63</v>
      </c>
      <c r="E33" s="27" t="s">
        <v>64</v>
      </c>
      <c r="F33" s="32" t="s">
        <v>65</v>
      </c>
      <c r="G33" s="28" t="s">
        <v>68</v>
      </c>
      <c r="H33" s="25"/>
      <c r="I33" s="46" t="s">
        <v>80</v>
      </c>
      <c r="J33" s="46">
        <f>D34/365</f>
        <v>32758.35616438356</v>
      </c>
      <c r="K33" s="25"/>
      <c r="L33" s="25"/>
      <c r="O33" s="42"/>
    </row>
    <row r="34" spans="2:16" s="3" customFormat="1" ht="18" thickBot="1" x14ac:dyDescent="0.35">
      <c r="B34" s="37" t="s">
        <v>104</v>
      </c>
      <c r="C34" s="31">
        <f>ROUNDDOWN(SUM(D34:F34),-1)</f>
        <v>13152480</v>
      </c>
      <c r="D34" s="29">
        <f>ROUNDDOWN(B18*H18,-2)</f>
        <v>11956800</v>
      </c>
      <c r="E34" s="29">
        <f>ROUNDDOWN(D34*0.1,-1)</f>
        <v>1195680</v>
      </c>
      <c r="F34" s="44"/>
      <c r="G34" s="33" t="s">
        <v>70</v>
      </c>
      <c r="H34" s="25"/>
      <c r="I34" s="46" t="s">
        <v>81</v>
      </c>
      <c r="J34" s="46">
        <f>J33*65</f>
        <v>2129293.1506849313</v>
      </c>
      <c r="K34" s="25"/>
      <c r="L34" s="25"/>
      <c r="P34" s="42"/>
    </row>
    <row r="35" spans="2:16" ht="20.25" thickBot="1" x14ac:dyDescent="0.35">
      <c r="B35" s="49" t="s">
        <v>82</v>
      </c>
      <c r="C35" s="50">
        <f>D35+E35+F35</f>
        <v>11079050</v>
      </c>
      <c r="D35" s="50">
        <v>9827500</v>
      </c>
      <c r="E35" s="51">
        <f>D35*10%</f>
        <v>982750</v>
      </c>
      <c r="F35" s="51">
        <v>268800</v>
      </c>
      <c r="G35" s="52"/>
      <c r="H35" s="47"/>
      <c r="I35" s="47"/>
      <c r="J35" s="48"/>
      <c r="K35" s="22"/>
      <c r="L35" s="22"/>
    </row>
    <row r="36" spans="2:16" ht="36" customHeight="1" x14ac:dyDescent="0.3">
      <c r="B36" s="71"/>
      <c r="C36" s="72"/>
      <c r="D36" s="72"/>
      <c r="E36" s="72"/>
      <c r="F36" s="72"/>
      <c r="G36" s="72"/>
      <c r="H36" s="72"/>
      <c r="I36" s="72"/>
      <c r="J36" s="72"/>
      <c r="K36" s="22"/>
      <c r="L36" s="22"/>
    </row>
    <row r="37" spans="2:16" x14ac:dyDescent="0.3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mergeCells count="23">
    <mergeCell ref="B28:E28"/>
    <mergeCell ref="A1:J1"/>
    <mergeCell ref="F21:G21"/>
    <mergeCell ref="F22:G24"/>
    <mergeCell ref="F28:F30"/>
    <mergeCell ref="G28:G30"/>
    <mergeCell ref="B21:E21"/>
    <mergeCell ref="F32:G32"/>
    <mergeCell ref="B36:J36"/>
    <mergeCell ref="B19:G19"/>
    <mergeCell ref="B20:G20"/>
    <mergeCell ref="B14:J14"/>
    <mergeCell ref="B26:G26"/>
    <mergeCell ref="J18:J30"/>
    <mergeCell ref="B16:J16"/>
    <mergeCell ref="H15:J15"/>
    <mergeCell ref="B25:G25"/>
    <mergeCell ref="B17:G17"/>
    <mergeCell ref="B18:G18"/>
    <mergeCell ref="H18:H30"/>
    <mergeCell ref="I18:I30"/>
    <mergeCell ref="B22:E22"/>
    <mergeCell ref="B27:E27"/>
  </mergeCells>
  <phoneticPr fontId="1" type="noConversion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view="pageBreakPreview" zoomScale="85" zoomScaleNormal="100" zoomScaleSheetLayoutView="85" workbookViewId="0">
      <selection activeCell="C1" sqref="C1"/>
    </sheetView>
  </sheetViews>
  <sheetFormatPr defaultRowHeight="16.5" x14ac:dyDescent="0.3"/>
  <cols>
    <col min="1" max="1" width="2.25" customWidth="1"/>
    <col min="2" max="2" width="3.375" bestFit="1" customWidth="1"/>
    <col min="4" max="4" width="2.375" customWidth="1"/>
    <col min="5" max="5" width="19.25" bestFit="1" customWidth="1"/>
    <col min="6" max="6" width="2.875" bestFit="1" customWidth="1"/>
    <col min="7" max="7" width="16.875" customWidth="1"/>
    <col min="8" max="8" width="2.625" customWidth="1"/>
    <col min="9" max="9" width="23.125" bestFit="1" customWidth="1"/>
    <col min="10" max="10" width="2.5" customWidth="1"/>
    <col min="11" max="11" width="16.5" bestFit="1" customWidth="1"/>
    <col min="14" max="14" width="13" bestFit="1" customWidth="1"/>
    <col min="15" max="15" width="8.5" bestFit="1" customWidth="1"/>
    <col min="16" max="16" width="10.75" customWidth="1"/>
    <col min="17" max="17" width="15.875" bestFit="1" customWidth="1"/>
    <col min="18" max="18" width="15.625" bestFit="1" customWidth="1"/>
    <col min="19" max="19" width="16.5" customWidth="1"/>
  </cols>
  <sheetData>
    <row r="1" spans="2:19" x14ac:dyDescent="0.3">
      <c r="B1" s="7"/>
      <c r="C1" s="8"/>
      <c r="D1" s="8"/>
      <c r="E1" s="8"/>
      <c r="F1" s="8"/>
      <c r="G1" s="8"/>
      <c r="H1" s="8"/>
      <c r="I1" s="8"/>
      <c r="J1" s="8"/>
      <c r="K1" s="9"/>
    </row>
    <row r="2" spans="2:19" x14ac:dyDescent="0.3">
      <c r="B2" s="10" t="s">
        <v>13</v>
      </c>
      <c r="C2" s="11" t="s">
        <v>0</v>
      </c>
      <c r="D2" s="11"/>
      <c r="E2" s="11"/>
      <c r="F2" s="11"/>
      <c r="G2" s="11"/>
      <c r="H2" s="11"/>
      <c r="I2" s="11"/>
      <c r="J2" s="11"/>
      <c r="K2" s="12"/>
    </row>
    <row r="3" spans="2:19" x14ac:dyDescent="0.3">
      <c r="B3" s="13"/>
      <c r="C3" s="11"/>
      <c r="D3" s="11"/>
      <c r="E3" s="11"/>
      <c r="F3" s="11"/>
      <c r="G3" s="11"/>
      <c r="H3" s="11"/>
      <c r="I3" s="11"/>
      <c r="J3" s="11"/>
      <c r="K3" s="12"/>
      <c r="N3" s="105" t="s">
        <v>50</v>
      </c>
      <c r="O3" s="105"/>
      <c r="Q3" s="105" t="s">
        <v>23</v>
      </c>
      <c r="R3" s="105"/>
    </row>
    <row r="4" spans="2:19" x14ac:dyDescent="0.3"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/>
      <c r="I4" s="15"/>
      <c r="J4" s="15"/>
      <c r="K4" s="16"/>
      <c r="N4" s="1" t="s">
        <v>24</v>
      </c>
      <c r="O4" s="1">
        <v>56.14</v>
      </c>
      <c r="Q4" s="1" t="s">
        <v>25</v>
      </c>
      <c r="R4" s="2">
        <v>53722</v>
      </c>
      <c r="S4" t="s">
        <v>72</v>
      </c>
    </row>
    <row r="5" spans="2:19" x14ac:dyDescent="0.3">
      <c r="B5" s="14"/>
      <c r="C5" s="15"/>
      <c r="D5" s="15"/>
      <c r="E5" s="15"/>
      <c r="F5" s="15"/>
      <c r="G5" s="15"/>
      <c r="H5" s="15"/>
      <c r="I5" s="15"/>
      <c r="J5" s="15"/>
      <c r="K5" s="16"/>
      <c r="N5" s="1" t="s">
        <v>26</v>
      </c>
      <c r="O5" s="1">
        <v>54.69</v>
      </c>
      <c r="Q5" s="1" t="s">
        <v>27</v>
      </c>
      <c r="R5" s="2">
        <v>7352.76</v>
      </c>
    </row>
    <row r="6" spans="2:19" x14ac:dyDescent="0.3">
      <c r="B6" s="14" t="s">
        <v>1</v>
      </c>
      <c r="C6" s="15" t="s">
        <v>5</v>
      </c>
      <c r="D6" s="15" t="s">
        <v>4</v>
      </c>
      <c r="E6" s="15" t="s">
        <v>8</v>
      </c>
      <c r="F6" s="15" t="s">
        <v>12</v>
      </c>
      <c r="G6" s="15" t="s">
        <v>17</v>
      </c>
      <c r="H6" s="15"/>
      <c r="I6" s="15"/>
      <c r="J6" s="15"/>
      <c r="K6" s="16"/>
      <c r="N6" s="1" t="s">
        <v>28</v>
      </c>
      <c r="O6" s="1">
        <v>62.86</v>
      </c>
      <c r="Q6" s="1" t="s">
        <v>29</v>
      </c>
      <c r="R6" s="2">
        <v>20334.84</v>
      </c>
    </row>
    <row r="7" spans="2:19" x14ac:dyDescent="0.3">
      <c r="B7" s="14"/>
      <c r="C7" s="15"/>
      <c r="D7" s="15"/>
      <c r="E7" s="15"/>
      <c r="F7" s="15"/>
      <c r="G7" s="15"/>
      <c r="H7" s="15"/>
      <c r="I7" s="15"/>
      <c r="J7" s="15"/>
      <c r="K7" s="16"/>
      <c r="N7" s="1" t="s">
        <v>30</v>
      </c>
      <c r="O7" s="1">
        <v>160.80000000000001</v>
      </c>
      <c r="P7" t="s">
        <v>31</v>
      </c>
      <c r="Q7" s="1" t="s">
        <v>32</v>
      </c>
      <c r="R7" s="2">
        <v>3.12</v>
      </c>
    </row>
    <row r="8" spans="2:19" x14ac:dyDescent="0.3">
      <c r="B8" s="14" t="s">
        <v>18</v>
      </c>
      <c r="C8" s="34" t="s">
        <v>8</v>
      </c>
      <c r="D8" s="15" t="s">
        <v>4</v>
      </c>
      <c r="E8" s="15" t="s">
        <v>43</v>
      </c>
      <c r="F8" s="15" t="s">
        <v>6</v>
      </c>
      <c r="G8" s="15" t="s">
        <v>9</v>
      </c>
      <c r="H8" s="15" t="s">
        <v>12</v>
      </c>
      <c r="I8" s="15" t="s">
        <v>43</v>
      </c>
      <c r="J8" s="17" t="s">
        <v>10</v>
      </c>
      <c r="K8" s="18" t="s">
        <v>11</v>
      </c>
      <c r="N8" s="1" t="s">
        <v>33</v>
      </c>
      <c r="O8" s="1">
        <v>56.14</v>
      </c>
      <c r="Q8" s="1" t="s">
        <v>34</v>
      </c>
      <c r="R8" s="2">
        <v>7.91</v>
      </c>
    </row>
    <row r="9" spans="2:19" x14ac:dyDescent="0.3">
      <c r="B9" s="14"/>
      <c r="C9" s="15"/>
      <c r="D9" s="15"/>
      <c r="E9" s="15"/>
      <c r="F9" s="15"/>
      <c r="G9" s="15"/>
      <c r="H9" s="15"/>
      <c r="I9" s="15"/>
      <c r="J9" s="15"/>
      <c r="K9" s="16"/>
      <c r="N9" s="1" t="s">
        <v>35</v>
      </c>
      <c r="O9" s="1">
        <v>5236.47</v>
      </c>
      <c r="P9" t="s">
        <v>51</v>
      </c>
    </row>
    <row r="10" spans="2:19" x14ac:dyDescent="0.3">
      <c r="B10" s="14" t="s">
        <v>14</v>
      </c>
      <c r="C10" s="15" t="s">
        <v>7</v>
      </c>
      <c r="D10" s="15" t="s">
        <v>4</v>
      </c>
      <c r="E10" s="15" t="s">
        <v>15</v>
      </c>
      <c r="F10" s="15" t="s">
        <v>12</v>
      </c>
      <c r="G10" s="15" t="s">
        <v>16</v>
      </c>
      <c r="H10" s="15"/>
      <c r="I10" s="15"/>
      <c r="J10" s="15"/>
      <c r="K10" s="16"/>
    </row>
    <row r="11" spans="2:19" x14ac:dyDescent="0.3">
      <c r="B11" s="14"/>
      <c r="C11" s="15"/>
      <c r="D11" s="15"/>
      <c r="E11" s="15"/>
      <c r="F11" s="15"/>
      <c r="G11" s="15"/>
      <c r="H11" s="15"/>
      <c r="I11" s="15"/>
      <c r="J11" s="15"/>
      <c r="K11" s="16"/>
      <c r="N11" s="105" t="s">
        <v>52</v>
      </c>
      <c r="O11" s="105"/>
      <c r="Q11" s="106" t="s">
        <v>36</v>
      </c>
      <c r="R11" s="107"/>
    </row>
    <row r="12" spans="2:19" x14ac:dyDescent="0.3">
      <c r="B12" s="14" t="s">
        <v>18</v>
      </c>
      <c r="C12" s="15" t="s">
        <v>15</v>
      </c>
      <c r="D12" s="15" t="s">
        <v>4</v>
      </c>
      <c r="E12" s="15" t="s">
        <v>19</v>
      </c>
      <c r="F12" s="15" t="s">
        <v>6</v>
      </c>
      <c r="G12" s="15" t="s">
        <v>20</v>
      </c>
      <c r="H12" s="15" t="s">
        <v>12</v>
      </c>
      <c r="I12" s="15" t="s">
        <v>44</v>
      </c>
      <c r="J12" s="17" t="s">
        <v>10</v>
      </c>
      <c r="K12" s="18" t="s">
        <v>22</v>
      </c>
      <c r="L12" s="72" t="s">
        <v>37</v>
      </c>
      <c r="M12" s="108"/>
      <c r="N12" s="1" t="s">
        <v>53</v>
      </c>
      <c r="O12" s="1">
        <v>712.45</v>
      </c>
      <c r="Q12" s="1" t="s">
        <v>17</v>
      </c>
      <c r="R12" s="38">
        <v>13232316089</v>
      </c>
      <c r="S12" t="s">
        <v>73</v>
      </c>
    </row>
    <row r="13" spans="2:19" x14ac:dyDescent="0.3">
      <c r="B13" s="13"/>
      <c r="C13" s="11"/>
      <c r="D13" s="15"/>
      <c r="E13" s="11"/>
      <c r="F13" s="15"/>
      <c r="G13" s="11"/>
      <c r="H13" s="15"/>
      <c r="I13" s="34" t="s">
        <v>71</v>
      </c>
      <c r="J13" s="15"/>
      <c r="K13" s="12"/>
      <c r="N13" s="1" t="s">
        <v>54</v>
      </c>
      <c r="O13" s="1">
        <v>237.45</v>
      </c>
      <c r="Q13" s="1" t="s">
        <v>39</v>
      </c>
      <c r="R13" s="4">
        <v>74900</v>
      </c>
      <c r="S13" t="s">
        <v>38</v>
      </c>
    </row>
    <row r="14" spans="2:19" x14ac:dyDescent="0.3">
      <c r="B14" s="13"/>
      <c r="C14" s="11"/>
      <c r="D14" s="11"/>
      <c r="E14" s="11"/>
      <c r="F14" s="11"/>
      <c r="G14" s="11"/>
      <c r="H14" s="11"/>
      <c r="I14" s="11"/>
      <c r="J14" s="11"/>
      <c r="K14" s="12"/>
      <c r="N14" s="1" t="s">
        <v>55</v>
      </c>
      <c r="O14" s="1">
        <v>72.16</v>
      </c>
      <c r="Q14" s="1" t="s">
        <v>40</v>
      </c>
      <c r="R14" s="5" t="s">
        <v>41</v>
      </c>
    </row>
    <row r="15" spans="2:19" x14ac:dyDescent="0.3">
      <c r="B15" s="13"/>
      <c r="C15" s="11"/>
      <c r="D15" s="11"/>
      <c r="E15" s="11"/>
      <c r="F15" s="11"/>
      <c r="G15" s="11"/>
      <c r="H15" s="11"/>
      <c r="I15" s="11"/>
      <c r="J15" s="11"/>
      <c r="K15" s="12"/>
      <c r="N15" s="1"/>
      <c r="O15" s="1"/>
      <c r="Q15" s="1" t="s">
        <v>42</v>
      </c>
      <c r="R15" s="5" t="s">
        <v>41</v>
      </c>
    </row>
    <row r="16" spans="2:19" x14ac:dyDescent="0.3">
      <c r="B16" s="13"/>
      <c r="C16" s="11"/>
      <c r="D16" s="11"/>
      <c r="E16" s="11"/>
      <c r="F16" s="11"/>
      <c r="G16" s="11"/>
      <c r="H16" s="11"/>
      <c r="I16" s="11"/>
      <c r="J16" s="11"/>
      <c r="K16" s="12"/>
      <c r="N16" s="1"/>
      <c r="O16" s="1"/>
      <c r="Q16" s="39"/>
      <c r="R16" s="6"/>
    </row>
    <row r="17" spans="2:19" x14ac:dyDescent="0.3">
      <c r="B17" s="13"/>
      <c r="C17" s="11"/>
      <c r="D17" s="11"/>
      <c r="E17" s="11"/>
      <c r="F17" s="11"/>
      <c r="G17" s="11"/>
      <c r="H17" s="11"/>
      <c r="I17" s="11"/>
      <c r="J17" s="11"/>
      <c r="K17" s="12"/>
      <c r="Q17" s="39"/>
      <c r="R17" s="6"/>
    </row>
    <row r="18" spans="2:19" x14ac:dyDescent="0.3">
      <c r="B18" s="13"/>
      <c r="C18" s="11"/>
      <c r="D18" s="11"/>
      <c r="E18" s="11"/>
      <c r="F18" s="11"/>
      <c r="G18" s="11"/>
      <c r="H18" s="11"/>
      <c r="I18" s="11"/>
      <c r="J18" s="11"/>
      <c r="K18" s="12"/>
      <c r="Q18" s="39"/>
      <c r="R18" s="6"/>
    </row>
    <row r="19" spans="2:19" x14ac:dyDescent="0.3">
      <c r="B19" s="13"/>
      <c r="C19" s="11"/>
      <c r="D19" s="11"/>
      <c r="E19" s="11"/>
      <c r="F19" s="11"/>
      <c r="G19" s="11"/>
      <c r="H19" s="11"/>
      <c r="I19" s="11"/>
      <c r="J19" s="11"/>
      <c r="K19" s="12"/>
      <c r="Q19" s="41"/>
      <c r="R19" s="36" t="s">
        <v>74</v>
      </c>
      <c r="S19" s="36" t="s">
        <v>75</v>
      </c>
    </row>
    <row r="20" spans="2:19" x14ac:dyDescent="0.3">
      <c r="B20" s="13"/>
      <c r="C20" s="11"/>
      <c r="D20" s="11"/>
      <c r="E20" s="11"/>
      <c r="F20" s="11"/>
      <c r="G20" s="11"/>
      <c r="H20" s="11"/>
      <c r="I20" s="11"/>
      <c r="J20" s="11"/>
      <c r="K20" s="12"/>
      <c r="Q20" s="41">
        <v>2019</v>
      </c>
      <c r="R20" s="40">
        <v>13169404919</v>
      </c>
      <c r="S20" s="40">
        <v>74900</v>
      </c>
    </row>
    <row r="21" spans="2:19" x14ac:dyDescent="0.3">
      <c r="B21" s="13"/>
      <c r="C21" s="11"/>
      <c r="D21" s="11"/>
      <c r="E21" s="11"/>
      <c r="F21" s="11"/>
      <c r="G21" s="11"/>
      <c r="H21" s="11"/>
      <c r="I21" s="11"/>
      <c r="J21" s="11"/>
      <c r="K21" s="12"/>
      <c r="Q21" s="41">
        <v>2020</v>
      </c>
      <c r="R21" s="40">
        <v>13232316089</v>
      </c>
      <c r="S21" s="41" t="s">
        <v>76</v>
      </c>
    </row>
    <row r="22" spans="2:19" x14ac:dyDescent="0.3">
      <c r="B22" s="13"/>
      <c r="C22" s="11"/>
      <c r="D22" s="11"/>
      <c r="E22" s="11"/>
      <c r="F22" s="11"/>
      <c r="G22" s="11"/>
      <c r="H22" s="11"/>
      <c r="I22" s="11"/>
      <c r="J22" s="11"/>
      <c r="K22" s="12"/>
    </row>
    <row r="23" spans="2:19" x14ac:dyDescent="0.3">
      <c r="B23" s="13"/>
      <c r="C23" s="11"/>
      <c r="D23" s="11"/>
      <c r="E23" s="11"/>
      <c r="F23" s="11"/>
      <c r="G23" s="11"/>
      <c r="H23" s="11"/>
      <c r="I23" s="11"/>
      <c r="J23" s="11"/>
      <c r="K23" s="12"/>
    </row>
    <row r="24" spans="2:19" x14ac:dyDescent="0.3">
      <c r="B24" s="19"/>
      <c r="C24" s="20"/>
      <c r="D24" s="20"/>
      <c r="E24" s="20"/>
      <c r="F24" s="20"/>
      <c r="G24" s="20"/>
      <c r="H24" s="20"/>
      <c r="I24" s="20"/>
      <c r="J24" s="20"/>
      <c r="K24" s="21"/>
    </row>
  </sheetData>
  <mergeCells count="5">
    <mergeCell ref="N3:O3"/>
    <mergeCell ref="Q3:R3"/>
    <mergeCell ref="N11:O11"/>
    <mergeCell ref="Q11:R11"/>
    <mergeCell ref="L12:M12"/>
  </mergeCells>
  <phoneticPr fontId="1" type="noConversion"/>
  <pageMargins left="0.7" right="0.7" top="0.75" bottom="0.75" header="0.3" footer="0.3"/>
  <pageSetup paperSize="9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공유재산 가격평정 조서</vt:lpstr>
      <vt:lpstr>내역서</vt:lpstr>
      <vt:lpstr>산출기준</vt:lpstr>
      <vt:lpstr>내역서!Print_Area</vt:lpstr>
      <vt:lpstr>산출기준!Print_Area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2020-05-11T07:40:20Z</cp:lastPrinted>
  <dcterms:created xsi:type="dcterms:W3CDTF">2019-12-10T01:51:36Z</dcterms:created>
  <dcterms:modified xsi:type="dcterms:W3CDTF">2020-06-22T02:38:18Z</dcterms:modified>
</cp:coreProperties>
</file>